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filterPrivacy="1" defaultThemeVersion="124226"/>
  <xr:revisionPtr revIDLastSave="2" documentId="13_ncr:1_{D9528C37-1767-46C3-83D7-8A556BBA827F}" xr6:coauthVersionLast="45" xr6:coauthVersionMax="45" xr10:uidLastSave="{7FB7300A-3AD1-45EA-A488-859DA49B65D8}"/>
  <bookViews>
    <workbookView xWindow="-120" yWindow="-120" windowWidth="20730" windowHeight="11160" activeTab="3" xr2:uid="{00000000-000D-0000-FFFF-FFFF00000000}"/>
  </bookViews>
  <sheets>
    <sheet name="22,10" sheetId="1" r:id="rId1"/>
    <sheet name="05,10" sheetId="2" r:id="rId2"/>
    <sheet name="05.11" sheetId="3" r:id="rId3"/>
    <sheet name="13.11" sheetId="4" r:id="rId4"/>
  </sheets>
  <calcPr calcId="181029"/>
</workbook>
</file>

<file path=xl/calcChain.xml><?xml version="1.0" encoding="utf-8"?>
<calcChain xmlns="http://schemas.openxmlformats.org/spreadsheetml/2006/main">
  <c r="B28" i="4" l="1"/>
  <c r="B27" i="4"/>
  <c r="B25" i="4"/>
  <c r="B24" i="4"/>
  <c r="B21" i="4"/>
  <c r="B22" i="4"/>
  <c r="J16" i="4"/>
  <c r="K10" i="4"/>
  <c r="C9" i="4"/>
  <c r="G7" i="4"/>
  <c r="G11" i="4" s="1"/>
  <c r="H11" i="4" s="1"/>
  <c r="I11" i="4" s="1"/>
  <c r="J11" i="4" s="1"/>
  <c r="K11" i="4" s="1"/>
  <c r="G5" i="4"/>
  <c r="H9" i="4" s="1"/>
  <c r="H10" i="4" s="1"/>
  <c r="K9" i="4" l="1"/>
  <c r="J9" i="4"/>
  <c r="J10" i="4" s="1"/>
  <c r="G12" i="4"/>
  <c r="H12" i="4" s="1"/>
  <c r="I9" i="4"/>
  <c r="I10" i="4" s="1"/>
  <c r="B21" i="3"/>
  <c r="B19" i="3"/>
  <c r="B12" i="4"/>
  <c r="B11" i="4"/>
  <c r="F9" i="4"/>
  <c r="F10" i="4" s="1"/>
  <c r="E9" i="4"/>
  <c r="E10" i="4" s="1"/>
  <c r="D9" i="4"/>
  <c r="D10" i="4" s="1"/>
  <c r="C10" i="4"/>
  <c r="I12" i="4" l="1"/>
  <c r="J12" i="4" s="1"/>
  <c r="K12" i="4" s="1"/>
  <c r="C11" i="4"/>
  <c r="D11" i="4" s="1"/>
  <c r="E11" i="4" s="1"/>
  <c r="F11" i="4" s="1"/>
  <c r="C12" i="4"/>
  <c r="D12" i="4" s="1"/>
  <c r="D9" i="3"/>
  <c r="D10" i="3" s="1"/>
  <c r="E9" i="3"/>
  <c r="E10" i="3" s="1"/>
  <c r="F9" i="3"/>
  <c r="F10" i="3" s="1"/>
  <c r="G9" i="3"/>
  <c r="G10" i="3" s="1"/>
  <c r="H9" i="3"/>
  <c r="H10" i="3" s="1"/>
  <c r="I9" i="3"/>
  <c r="I10" i="3" s="1"/>
  <c r="J9" i="3"/>
  <c r="J10" i="3" s="1"/>
  <c r="K9" i="3"/>
  <c r="K10" i="3" s="1"/>
  <c r="L9" i="3"/>
  <c r="L10" i="3" s="1"/>
  <c r="C9" i="3"/>
  <c r="C10" i="3" s="1"/>
  <c r="B12" i="3"/>
  <c r="B11" i="3"/>
  <c r="C11" i="3" s="1"/>
  <c r="D11" i="3" s="1"/>
  <c r="E11" i="3" s="1"/>
  <c r="F11" i="3" s="1"/>
  <c r="G11" i="3" s="1"/>
  <c r="H11" i="3" s="1"/>
  <c r="I11" i="3" s="1"/>
  <c r="J11" i="3" s="1"/>
  <c r="K11" i="3" s="1"/>
  <c r="L11" i="3" s="1"/>
  <c r="E12" i="4" l="1"/>
  <c r="F12" i="4" s="1"/>
  <c r="C12" i="3"/>
  <c r="D12" i="3" s="1"/>
  <c r="E12" i="3" s="1"/>
  <c r="F12" i="3" s="1"/>
  <c r="G12" i="3" s="1"/>
  <c r="H12" i="3" s="1"/>
  <c r="I12" i="3" s="1"/>
  <c r="J12" i="3" s="1"/>
  <c r="K12" i="3" s="1"/>
  <c r="L12" i="3" s="1"/>
  <c r="B25" i="2"/>
  <c r="B24" i="2"/>
  <c r="G15" i="2"/>
  <c r="B15" i="2"/>
  <c r="G14" i="2"/>
  <c r="H14" i="2" s="1"/>
  <c r="I14" i="2" s="1"/>
  <c r="J14" i="2" s="1"/>
  <c r="B14" i="2"/>
  <c r="C14" i="2" s="1"/>
  <c r="D14" i="2" s="1"/>
  <c r="E14" i="2" s="1"/>
  <c r="J12" i="2"/>
  <c r="J13" i="2" s="1"/>
  <c r="I12" i="2"/>
  <c r="I13" i="2" s="1"/>
  <c r="H12" i="2"/>
  <c r="H13" i="2" s="1"/>
  <c r="E12" i="2"/>
  <c r="E13" i="2" s="1"/>
  <c r="D12" i="2"/>
  <c r="D13" i="2" s="1"/>
  <c r="C12" i="2"/>
  <c r="C13" i="2" s="1"/>
  <c r="O10" i="1"/>
  <c r="E10" i="1"/>
  <c r="F10" i="1"/>
  <c r="S9" i="1"/>
  <c r="S10" i="1" s="1"/>
  <c r="B33" i="1" s="1"/>
  <c r="T9" i="1"/>
  <c r="T10" i="1" s="1"/>
  <c r="U9" i="1"/>
  <c r="U10" i="1" s="1"/>
  <c r="R9" i="1"/>
  <c r="R10" i="1" s="1"/>
  <c r="B28" i="1" s="1"/>
  <c r="N9" i="1"/>
  <c r="N10" i="1" s="1"/>
  <c r="O9" i="1"/>
  <c r="P9" i="1"/>
  <c r="P10" i="1" s="1"/>
  <c r="M9" i="1"/>
  <c r="M10" i="1" s="1"/>
  <c r="B27" i="1" s="1"/>
  <c r="K9" i="1"/>
  <c r="K10" i="1" s="1"/>
  <c r="F9" i="1"/>
  <c r="I9" i="1"/>
  <c r="I10" i="1" s="1"/>
  <c r="J9" i="1"/>
  <c r="J10" i="1" s="1"/>
  <c r="D9" i="1"/>
  <c r="D10" i="1" s="1"/>
  <c r="E9" i="1"/>
  <c r="Q12" i="1"/>
  <c r="Q11" i="1"/>
  <c r="R11" i="1" s="1"/>
  <c r="S11" i="1" s="1"/>
  <c r="T11" i="1" s="1"/>
  <c r="U11" i="1" s="1"/>
  <c r="L12" i="1"/>
  <c r="L11" i="1"/>
  <c r="M11" i="1" s="1"/>
  <c r="N11" i="1" s="1"/>
  <c r="O11" i="1" s="1"/>
  <c r="P11" i="1" s="1"/>
  <c r="B32" i="1" l="1"/>
  <c r="C15" i="2"/>
  <c r="H15" i="2"/>
  <c r="I15" i="2" s="1"/>
  <c r="J15" i="2" s="1"/>
  <c r="D15" i="2"/>
  <c r="E15" i="2" s="1"/>
  <c r="B28" i="2"/>
  <c r="B27" i="2"/>
  <c r="R12" i="1"/>
  <c r="S12" i="1" s="1"/>
  <c r="T12" i="1" s="1"/>
  <c r="U12" i="1" s="1"/>
  <c r="M12" i="1"/>
  <c r="N12" i="1" s="1"/>
  <c r="O12" i="1" s="1"/>
  <c r="P12" i="1" s="1"/>
  <c r="G12" i="1"/>
  <c r="B12" i="1"/>
  <c r="G11" i="1"/>
  <c r="H11" i="1" s="1"/>
  <c r="I11" i="1" s="1"/>
  <c r="J11" i="1" s="1"/>
  <c r="K11" i="1" s="1"/>
  <c r="B11" i="1"/>
  <c r="C11" i="1" s="1"/>
  <c r="D11" i="1" s="1"/>
  <c r="E11" i="1" s="1"/>
  <c r="F11" i="1" s="1"/>
  <c r="C9" i="1"/>
  <c r="C10" i="1" s="1"/>
  <c r="H9" i="1"/>
  <c r="H10" i="1" s="1"/>
  <c r="B26" i="1" l="1"/>
  <c r="B31" i="1"/>
  <c r="B30" i="1"/>
  <c r="B25" i="1"/>
  <c r="H12" i="1"/>
  <c r="I12" i="1" s="1"/>
  <c r="J12" i="1" s="1"/>
  <c r="K12" i="1" s="1"/>
  <c r="C12" i="1"/>
  <c r="D12" i="1" s="1"/>
  <c r="E12" i="1" s="1"/>
  <c r="F12" i="1" s="1"/>
</calcChain>
</file>

<file path=xl/sharedStrings.xml><?xml version="1.0" encoding="utf-8"?>
<sst xmlns="http://schemas.openxmlformats.org/spreadsheetml/2006/main" count="121" uniqueCount="55">
  <si>
    <t>Проект А</t>
  </si>
  <si>
    <t>Временной интервал</t>
  </si>
  <si>
    <t>Инвестиционные затраты, тыс. руб.</t>
  </si>
  <si>
    <t>Текущий доход от проекта, тыс. руб.</t>
  </si>
  <si>
    <t>Коэффициент дисконтирования</t>
  </si>
  <si>
    <t>Дисконтированный текущий доход, тыс. руб.</t>
  </si>
  <si>
    <t>Кумулятивный денежный поток от проекта, тыс. руб.</t>
  </si>
  <si>
    <t>Кумулятивный дисконтированный денежный поток, тыс. руб.</t>
  </si>
  <si>
    <t>Проект Б</t>
  </si>
  <si>
    <t>Ставка дисконтирования (%) =</t>
  </si>
  <si>
    <t>Период окупаемости, по проектам рассчитанный с учетом фактора времени:</t>
  </si>
  <si>
    <t xml:space="preserve">Индекс доходности: </t>
  </si>
  <si>
    <t>Чистый дисконтированный доход:</t>
  </si>
  <si>
    <t>Период окупаемости по проектам, определенный по статическому методу:</t>
  </si>
  <si>
    <t>ИДа=</t>
  </si>
  <si>
    <t>тыс.руб.</t>
  </si>
  <si>
    <t>Идб=</t>
  </si>
  <si>
    <t>ЧДДа=</t>
  </si>
  <si>
    <t>ЧДДб=</t>
  </si>
  <si>
    <t>ЗАДАЧА 2. Определите Эффективность проекта с использованием известных показателей эффективности. Ставку дисконта принять равной 9%. Будет ли проект эффективен при ставке дисконтирования 17%? Сделайте выводы.</t>
  </si>
  <si>
    <r>
      <t>Т</t>
    </r>
    <r>
      <rPr>
        <vertAlign val="subscript"/>
        <sz val="11"/>
        <color theme="1"/>
        <rFont val="Times New Roman"/>
        <family val="1"/>
        <charset val="204"/>
      </rPr>
      <t>окА</t>
    </r>
    <r>
      <rPr>
        <sz val="11"/>
        <color theme="1"/>
        <rFont val="Times New Roman"/>
        <family val="1"/>
        <charset val="204"/>
      </rPr>
      <t xml:space="preserve"> = 2 года +100/500= 2,2 года</t>
    </r>
  </si>
  <si>
    <t>Ток б=2 года+100/500=2,2 года</t>
  </si>
  <si>
    <t>ТокА = 2 года + 220/386 = 2,6 года</t>
  </si>
  <si>
    <t>Ток б=2 года+307/312=3 года</t>
  </si>
  <si>
    <t>ИДб=</t>
  </si>
  <si>
    <t>Вывод: Предпочтение следует отдать проекту со ставкой дисконтирования 9%, так как он имеет более короткий срок окупаемости без учёта фактора времени (2,6&lt;3). ЧДД выше (166&gt;5)</t>
  </si>
  <si>
    <t>ЗАДАЧА 1.Рассчитать показатели ЧДД, ИД и срока окупаемости инвестиционных проектов А, В С и Д. Составить заключение относительно инвестиционной привлекательности альтернативных вариантов капитальных вложений. Ставку дисконтирования принять 12%. Инвестиционные затраты (-), текущий доход, в тыс. руб.</t>
  </si>
  <si>
    <t>Проект С</t>
  </si>
  <si>
    <t>Проект Д</t>
  </si>
  <si>
    <r>
      <t>Т</t>
    </r>
    <r>
      <rPr>
        <vertAlign val="subscript"/>
        <sz val="11"/>
        <color theme="1"/>
        <rFont val="Times New Roman"/>
        <family val="1"/>
        <charset val="204"/>
      </rPr>
      <t>окА</t>
    </r>
    <r>
      <rPr>
        <sz val="11"/>
        <color theme="1"/>
        <rFont val="Times New Roman"/>
        <family val="1"/>
        <charset val="204"/>
      </rPr>
      <t xml:space="preserve"> = 2 года +100000/150000=2,6  года</t>
    </r>
  </si>
  <si>
    <t>Ток б=1 год+50000/150000=1,3 года</t>
  </si>
  <si>
    <t>Ток с=1 год</t>
  </si>
  <si>
    <t>Ток д=2 года+50000/150000=2,3 года</t>
  </si>
  <si>
    <t>ТокА = 3 года + 18871/127104 = 3,1 года</t>
  </si>
  <si>
    <t>Ток б=1года+71429/119579=1,6 года</t>
  </si>
  <si>
    <t>Ток с=2 года+38744/88973=2,4года</t>
  </si>
  <si>
    <t>Ток д=2 года+80995/106767=2,8 года</t>
  </si>
  <si>
    <t>Идс=</t>
  </si>
  <si>
    <t>Идд=</t>
  </si>
  <si>
    <t>ЧДДс=</t>
  </si>
  <si>
    <t>ЧДДд=</t>
  </si>
  <si>
    <t>Вывод: Предпочтение следует отдать проекту Б, так как он имеет более короткий срок окупаемости с учетом фактора времени в сравнении чс остальными проектами (1,6 года). Без учёта фактора времени проект С яваляется выигрышным по сроку купаемости инвестиций (1 год). ЧДДб имеет наивысшее значение (151104)</t>
  </si>
  <si>
    <t>ЗАДАЧА. Определите Эффективность проекта с использованием известных показателей эффективности. Ставку дисконта принять равной 9%. Будет ли проект эффективен при ставке дисконтирования 17%? Сделайте выводы.</t>
  </si>
  <si>
    <r>
      <t>Т</t>
    </r>
    <r>
      <rPr>
        <vertAlign val="subscript"/>
        <sz val="11"/>
        <color theme="1"/>
        <rFont val="Times New Roman"/>
        <family val="1"/>
        <charset val="204"/>
      </rPr>
      <t>окА</t>
    </r>
    <r>
      <rPr>
        <sz val="11"/>
        <color theme="1"/>
        <rFont val="Times New Roman"/>
        <family val="1"/>
        <charset val="204"/>
      </rPr>
      <t xml:space="preserve"> = 6 лет +2000000/3000000= 6,7 лет</t>
    </r>
  </si>
  <si>
    <t>ТокА = 6 лет + 7665778/1357048 = 11,6 лет</t>
  </si>
  <si>
    <t>ТокА = 3 года + 59538/62893 = 3,95 года</t>
  </si>
  <si>
    <t>Чистый доход:</t>
  </si>
  <si>
    <t>тыс руб</t>
  </si>
  <si>
    <t>ЧДа=</t>
  </si>
  <si>
    <t>Вывод: При текущих данных проект не окупитс за 10 лет, следовательно он не эффективен. Период окупаемости с учетом фактора времени больше 10 лет, ИД меньше 1</t>
  </si>
  <si>
    <r>
      <t>Т</t>
    </r>
    <r>
      <rPr>
        <vertAlign val="subscript"/>
        <sz val="11"/>
        <color theme="1"/>
        <rFont val="Times New Roman"/>
        <family val="1"/>
        <charset val="204"/>
      </rPr>
      <t>окА</t>
    </r>
    <r>
      <rPr>
        <sz val="11"/>
        <color theme="1"/>
        <rFont val="Times New Roman"/>
        <family val="1"/>
        <charset val="204"/>
      </rPr>
      <t xml:space="preserve"> = 3 года +10000/110000= 3,09 года</t>
    </r>
  </si>
  <si>
    <t>ТокБ=3 года+10000/110000=3,09 года</t>
  </si>
  <si>
    <t>ТокБ=3 года+71528/53047=4,34 года</t>
  </si>
  <si>
    <t>ЧДб=</t>
  </si>
  <si>
    <t xml:space="preserve">Вывод: При ставке дисконтирования 15% проект окупится почти через 4 года с учетом фактора времени. При ставке дисконтиоования 20% проект окупится больше чем через 4 года. Поэтому вариант 1 является более привлекательным, ЧДДа&gt;ЧДДб (3354,76&gt;-1879,84 тыс руб).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</si>
</sst>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vertAlign val="subscript"/>
      <sz val="11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1" xfId="0" applyBorder="1"/>
    <xf numFmtId="0" fontId="0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164" fontId="0" fillId="0" borderId="1" xfId="0" applyNumberFormat="1" applyBorder="1"/>
    <xf numFmtId="1" fontId="0" fillId="0" borderId="1" xfId="0" applyNumberFormat="1" applyBorder="1"/>
    <xf numFmtId="0" fontId="3" fillId="0" borderId="9" xfId="0" applyFont="1" applyBorder="1" applyAlignment="1">
      <alignment wrapText="1"/>
    </xf>
    <xf numFmtId="0" fontId="0" fillId="0" borderId="9" xfId="0" applyBorder="1"/>
    <xf numFmtId="0" fontId="3" fillId="0" borderId="1" xfId="0" applyFont="1" applyBorder="1" applyAlignment="1">
      <alignment horizontal="justify" vertical="center" wrapText="1"/>
    </xf>
    <xf numFmtId="0" fontId="0" fillId="0" borderId="0" xfId="0" applyAlignment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1" fontId="3" fillId="0" borderId="0" xfId="0" applyNumberFormat="1" applyFont="1" applyAlignment="1">
      <alignment horizontal="left" vertical="center"/>
    </xf>
    <xf numFmtId="1" fontId="0" fillId="0" borderId="0" xfId="0" applyNumberFormat="1" applyAlignment="1">
      <alignment horizontal="left"/>
    </xf>
    <xf numFmtId="0" fontId="3" fillId="0" borderId="0" xfId="0" applyFont="1" applyAlignment="1">
      <alignment vertical="center" wrapText="1"/>
    </xf>
    <xf numFmtId="0" fontId="0" fillId="0" borderId="0" xfId="0" applyBorder="1"/>
    <xf numFmtId="164" fontId="0" fillId="0" borderId="0" xfId="0" applyNumberFormat="1" applyBorder="1"/>
    <xf numFmtId="1" fontId="0" fillId="0" borderId="0" xfId="0" applyNumberFormat="1" applyBorder="1"/>
    <xf numFmtId="0" fontId="0" fillId="0" borderId="1" xfId="0" applyFill="1" applyBorder="1"/>
    <xf numFmtId="0" fontId="0" fillId="3" borderId="0" xfId="0" applyFill="1"/>
    <xf numFmtId="164" fontId="3" fillId="0" borderId="0" xfId="0" applyNumberFormat="1" applyFont="1" applyAlignment="1">
      <alignment horizontal="left" vertical="center"/>
    </xf>
    <xf numFmtId="0" fontId="5" fillId="0" borderId="2" xfId="0" applyFont="1" applyBorder="1"/>
    <xf numFmtId="0" fontId="5" fillId="0" borderId="1" xfId="0" applyFont="1" applyFill="1" applyBorder="1"/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6" fillId="0" borderId="1" xfId="0" applyFont="1" applyBorder="1" applyAlignment="1">
      <alignment wrapText="1"/>
    </xf>
    <xf numFmtId="164" fontId="5" fillId="0" borderId="1" xfId="0" applyNumberFormat="1" applyFont="1" applyBorder="1"/>
    <xf numFmtId="1" fontId="5" fillId="0" borderId="1" xfId="0" applyNumberFormat="1" applyFont="1" applyBorder="1"/>
    <xf numFmtId="0" fontId="6" fillId="0" borderId="9" xfId="0" applyFont="1" applyBorder="1" applyAlignment="1">
      <alignment wrapText="1"/>
    </xf>
    <xf numFmtId="0" fontId="5" fillId="0" borderId="9" xfId="0" applyFont="1" applyBorder="1"/>
    <xf numFmtId="0" fontId="6" fillId="0" borderId="1" xfId="0" applyFont="1" applyBorder="1" applyAlignment="1">
      <alignment horizontal="justify" vertical="center" wrapText="1"/>
    </xf>
    <xf numFmtId="2" fontId="3" fillId="0" borderId="0" xfId="0" applyNumberFormat="1" applyFont="1" applyAlignment="1">
      <alignment horizontal="left" vertical="center"/>
    </xf>
    <xf numFmtId="0" fontId="0" fillId="0" borderId="0" xfId="0" applyAlignment="1">
      <alignment horizontal="center" vertical="top"/>
    </xf>
    <xf numFmtId="0" fontId="0" fillId="0" borderId="0" xfId="0" applyAlignment="1">
      <alignment horizontal="right" vertical="top"/>
    </xf>
    <xf numFmtId="0" fontId="1" fillId="0" borderId="13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6" borderId="3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0" xfId="0" applyAlignment="1">
      <alignment horizontal="left" vertical="top"/>
    </xf>
    <xf numFmtId="0" fontId="5" fillId="0" borderId="19" xfId="0" applyFont="1" applyBorder="1"/>
    <xf numFmtId="164" fontId="5" fillId="0" borderId="19" xfId="0" applyNumberFormat="1" applyFont="1" applyBorder="1"/>
    <xf numFmtId="1" fontId="5" fillId="0" borderId="19" xfId="0" applyNumberFormat="1" applyFont="1" applyBorder="1"/>
    <xf numFmtId="0" fontId="5" fillId="0" borderId="18" xfId="0" applyFont="1" applyBorder="1"/>
    <xf numFmtId="164" fontId="5" fillId="0" borderId="18" xfId="0" applyNumberFormat="1" applyFont="1" applyBorder="1"/>
    <xf numFmtId="1" fontId="5" fillId="0" borderId="18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69"/>
  <sheetViews>
    <sheetView topLeftCell="A14" zoomScale="75" zoomScaleNormal="75" workbookViewId="0">
      <selection activeCell="A35" sqref="A35:G35"/>
    </sheetView>
  </sheetViews>
  <sheetFormatPr defaultRowHeight="15" x14ac:dyDescent="0.25"/>
  <cols>
    <col min="1" max="1" width="27.85546875" customWidth="1"/>
  </cols>
  <sheetData>
    <row r="1" spans="1:21" ht="15" customHeight="1" x14ac:dyDescent="0.25">
      <c r="A1" s="44" t="s">
        <v>26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21" ht="34.5" customHeight="1" x14ac:dyDescent="0.25">
      <c r="A2" s="44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21" x14ac:dyDescent="0.25">
      <c r="A3" t="s">
        <v>9</v>
      </c>
      <c r="B3" s="29">
        <v>0.12</v>
      </c>
    </row>
    <row r="4" spans="1:21" x14ac:dyDescent="0.25">
      <c r="A4" s="5"/>
      <c r="B4" s="66" t="s">
        <v>0</v>
      </c>
      <c r="C4" s="66"/>
      <c r="D4" s="66"/>
      <c r="E4" s="66"/>
      <c r="F4" s="67"/>
      <c r="G4" s="60" t="s">
        <v>8</v>
      </c>
      <c r="H4" s="61"/>
      <c r="I4" s="61"/>
      <c r="J4" s="61"/>
      <c r="K4" s="62"/>
      <c r="L4" s="54" t="s">
        <v>27</v>
      </c>
      <c r="M4" s="55"/>
      <c r="N4" s="55"/>
      <c r="O4" s="55"/>
      <c r="P4" s="56"/>
      <c r="Q4" s="48" t="s">
        <v>28</v>
      </c>
      <c r="R4" s="49"/>
      <c r="S4" s="49"/>
      <c r="T4" s="49"/>
      <c r="U4" s="50"/>
    </row>
    <row r="5" spans="1:21" x14ac:dyDescent="0.25">
      <c r="A5" s="8"/>
      <c r="B5" s="68"/>
      <c r="C5" s="68"/>
      <c r="D5" s="68"/>
      <c r="E5" s="68"/>
      <c r="F5" s="69"/>
      <c r="G5" s="63"/>
      <c r="H5" s="64"/>
      <c r="I5" s="64"/>
      <c r="J5" s="64"/>
      <c r="K5" s="65"/>
      <c r="L5" s="57"/>
      <c r="M5" s="58"/>
      <c r="N5" s="58"/>
      <c r="O5" s="58"/>
      <c r="P5" s="59"/>
      <c r="Q5" s="51"/>
      <c r="R5" s="52"/>
      <c r="S5" s="52"/>
      <c r="T5" s="52"/>
      <c r="U5" s="53"/>
    </row>
    <row r="6" spans="1:21" x14ac:dyDescent="0.25">
      <c r="A6" s="4" t="s">
        <v>1</v>
      </c>
      <c r="B6" s="4">
        <v>0</v>
      </c>
      <c r="C6" s="4">
        <v>1</v>
      </c>
      <c r="D6" s="4">
        <v>2</v>
      </c>
      <c r="E6" s="4">
        <v>3</v>
      </c>
      <c r="F6" s="4">
        <v>4</v>
      </c>
      <c r="G6" s="4">
        <v>0</v>
      </c>
      <c r="H6" s="4">
        <v>1</v>
      </c>
      <c r="I6" s="4">
        <v>2</v>
      </c>
      <c r="J6" s="4">
        <v>3</v>
      </c>
      <c r="K6" s="4">
        <v>4</v>
      </c>
      <c r="L6" s="4">
        <v>0</v>
      </c>
      <c r="M6" s="4">
        <v>1</v>
      </c>
      <c r="N6" s="4">
        <v>2</v>
      </c>
      <c r="O6" s="4">
        <v>3</v>
      </c>
      <c r="P6" s="4">
        <v>4</v>
      </c>
      <c r="Q6" s="4">
        <v>0</v>
      </c>
      <c r="R6" s="4">
        <v>1</v>
      </c>
      <c r="S6" s="4">
        <v>2</v>
      </c>
      <c r="T6" s="4">
        <v>3</v>
      </c>
      <c r="U6" s="28">
        <v>4</v>
      </c>
    </row>
    <row r="7" spans="1:21" ht="30" x14ac:dyDescent="0.25">
      <c r="A7" s="2" t="s">
        <v>2</v>
      </c>
      <c r="B7" s="1">
        <v>250000</v>
      </c>
      <c r="C7" s="1"/>
      <c r="D7" s="1"/>
      <c r="E7" s="1"/>
      <c r="F7" s="1"/>
      <c r="G7" s="1">
        <v>250000</v>
      </c>
      <c r="H7" s="1"/>
      <c r="I7" s="1"/>
      <c r="J7" s="1"/>
      <c r="K7" s="1"/>
      <c r="L7" s="1">
        <v>250000</v>
      </c>
      <c r="M7" s="1"/>
      <c r="N7" s="1"/>
      <c r="O7" s="1"/>
      <c r="P7" s="1"/>
      <c r="Q7" s="1">
        <v>250000</v>
      </c>
      <c r="R7" s="1"/>
      <c r="S7" s="1"/>
      <c r="T7" s="1"/>
      <c r="U7" s="1"/>
    </row>
    <row r="8" spans="1:21" ht="30" x14ac:dyDescent="0.25">
      <c r="A8" s="2" t="s">
        <v>3</v>
      </c>
      <c r="B8" s="1"/>
      <c r="C8" s="1">
        <v>50000</v>
      </c>
      <c r="D8" s="1">
        <v>100000</v>
      </c>
      <c r="E8" s="1">
        <v>150000</v>
      </c>
      <c r="F8" s="1">
        <v>200000</v>
      </c>
      <c r="G8" s="1"/>
      <c r="H8" s="1">
        <v>200000</v>
      </c>
      <c r="I8" s="1">
        <v>150000</v>
      </c>
      <c r="J8" s="1">
        <v>100000</v>
      </c>
      <c r="K8" s="1">
        <v>50000</v>
      </c>
      <c r="L8" s="1"/>
      <c r="M8" s="1">
        <v>125000</v>
      </c>
      <c r="N8" s="1">
        <v>125000</v>
      </c>
      <c r="O8" s="1">
        <v>125000</v>
      </c>
      <c r="P8" s="1">
        <v>125000</v>
      </c>
      <c r="Q8" s="1"/>
      <c r="R8" s="1">
        <v>100000</v>
      </c>
      <c r="S8" s="1">
        <v>100000</v>
      </c>
      <c r="T8" s="1">
        <v>150000</v>
      </c>
      <c r="U8" s="28">
        <v>150000</v>
      </c>
    </row>
    <row r="9" spans="1:21" ht="30" x14ac:dyDescent="0.25">
      <c r="A9" s="3" t="s">
        <v>4</v>
      </c>
      <c r="B9" s="1"/>
      <c r="C9" s="11">
        <f>(1/(1+B3))^C6</f>
        <v>0.89285714285714279</v>
      </c>
      <c r="D9" s="11">
        <f>(1/(1+B3))^D6</f>
        <v>0.79719387755102034</v>
      </c>
      <c r="E9" s="11">
        <f>(1/(1+B3))^E6</f>
        <v>0.71178024781341098</v>
      </c>
      <c r="F9" s="11">
        <f>(1/(1+B3))^F6</f>
        <v>0.63551807840483121</v>
      </c>
      <c r="G9" s="11"/>
      <c r="H9" s="11">
        <f>(1/(1+B3))^H6</f>
        <v>0.89285714285714279</v>
      </c>
      <c r="I9" s="11">
        <f>(1/(1+B3))^I6</f>
        <v>0.79719387755102034</v>
      </c>
      <c r="J9" s="11">
        <f>(1/(1+B3))^J6</f>
        <v>0.71178024781341098</v>
      </c>
      <c r="K9" s="11">
        <f>(1/(1+B3))^K6</f>
        <v>0.63551807840483121</v>
      </c>
      <c r="L9" s="11"/>
      <c r="M9" s="11">
        <f>(1/(1+$B$3))^M6</f>
        <v>0.89285714285714279</v>
      </c>
      <c r="N9" s="11">
        <f t="shared" ref="N9:P9" si="0">(1/(1+$B$3))^N6</f>
        <v>0.79719387755102034</v>
      </c>
      <c r="O9" s="11">
        <f t="shared" si="0"/>
        <v>0.71178024781341098</v>
      </c>
      <c r="P9" s="11">
        <f t="shared" si="0"/>
        <v>0.63551807840483121</v>
      </c>
      <c r="Q9" s="11"/>
      <c r="R9" s="11">
        <f>(1/(1+$B$3))^R6</f>
        <v>0.89285714285714279</v>
      </c>
      <c r="S9" s="11">
        <f t="shared" ref="S9:U9" si="1">(1/(1+$B$3))^S6</f>
        <v>0.79719387755102034</v>
      </c>
      <c r="T9" s="11">
        <f t="shared" si="1"/>
        <v>0.71178024781341098</v>
      </c>
      <c r="U9" s="11">
        <f t="shared" si="1"/>
        <v>0.63551807840483121</v>
      </c>
    </row>
    <row r="10" spans="1:21" ht="30" x14ac:dyDescent="0.25">
      <c r="A10" s="3" t="s">
        <v>5</v>
      </c>
      <c r="B10" s="1">
        <v>0</v>
      </c>
      <c r="C10" s="12">
        <f>C8*C9</f>
        <v>44642.857142857138</v>
      </c>
      <c r="D10" s="12">
        <f t="shared" ref="D10:F10" si="2">D8*D9</f>
        <v>79719.387755102027</v>
      </c>
      <c r="E10" s="12">
        <f t="shared" si="2"/>
        <v>106767.03717201165</v>
      </c>
      <c r="F10" s="12">
        <f t="shared" si="2"/>
        <v>127103.61568096624</v>
      </c>
      <c r="G10" s="12">
        <v>0</v>
      </c>
      <c r="H10" s="12">
        <f>H8*H9</f>
        <v>178571.42857142855</v>
      </c>
      <c r="I10" s="12">
        <f t="shared" ref="I10:K10" si="3">I8*I9</f>
        <v>119579.08163265305</v>
      </c>
      <c r="J10" s="12">
        <f t="shared" si="3"/>
        <v>71178.024781341097</v>
      </c>
      <c r="K10" s="12">
        <f t="shared" si="3"/>
        <v>31775.903920241559</v>
      </c>
      <c r="L10" s="12">
        <v>0</v>
      </c>
      <c r="M10" s="12">
        <f>M8*M9</f>
        <v>111607.14285714286</v>
      </c>
      <c r="N10" s="12">
        <f t="shared" ref="N10:P10" si="4">N8*N9</f>
        <v>99649.234693877544</v>
      </c>
      <c r="O10" s="12">
        <f t="shared" si="4"/>
        <v>88972.530976676368</v>
      </c>
      <c r="P10" s="12">
        <f t="shared" si="4"/>
        <v>79439.759800603904</v>
      </c>
      <c r="Q10" s="12">
        <v>0</v>
      </c>
      <c r="R10" s="12">
        <f>R8*R9</f>
        <v>89285.714285714275</v>
      </c>
      <c r="S10" s="12">
        <f t="shared" ref="S10:U10" si="5">S8*S9</f>
        <v>79719.387755102027</v>
      </c>
      <c r="T10" s="12">
        <f t="shared" si="5"/>
        <v>106767.03717201165</v>
      </c>
      <c r="U10" s="12">
        <f t="shared" si="5"/>
        <v>95327.711760724676</v>
      </c>
    </row>
    <row r="11" spans="1:21" ht="30" x14ac:dyDescent="0.25">
      <c r="A11" s="13" t="s">
        <v>6</v>
      </c>
      <c r="B11" s="14">
        <f>-B7</f>
        <v>-250000</v>
      </c>
      <c r="C11" s="14">
        <f>B11+C8</f>
        <v>-200000</v>
      </c>
      <c r="D11" s="14">
        <f t="shared" ref="D11:F11" si="6">C11+D8</f>
        <v>-100000</v>
      </c>
      <c r="E11" s="14">
        <f t="shared" si="6"/>
        <v>50000</v>
      </c>
      <c r="F11" s="14">
        <f t="shared" si="6"/>
        <v>250000</v>
      </c>
      <c r="G11" s="14">
        <f>-G7</f>
        <v>-250000</v>
      </c>
      <c r="H11" s="14">
        <f>G11+H8</f>
        <v>-50000</v>
      </c>
      <c r="I11" s="14">
        <f t="shared" ref="I11:K11" si="7">H11+I8</f>
        <v>100000</v>
      </c>
      <c r="J11" s="14">
        <f t="shared" si="7"/>
        <v>200000</v>
      </c>
      <c r="K11" s="14">
        <f t="shared" si="7"/>
        <v>250000</v>
      </c>
      <c r="L11" s="14">
        <f>-L7</f>
        <v>-250000</v>
      </c>
      <c r="M11" s="14">
        <f>L11+M8</f>
        <v>-125000</v>
      </c>
      <c r="N11" s="14">
        <f t="shared" ref="N11:P11" si="8">M11+N8</f>
        <v>0</v>
      </c>
      <c r="O11" s="14">
        <f t="shared" si="8"/>
        <v>125000</v>
      </c>
      <c r="P11" s="14">
        <f t="shared" si="8"/>
        <v>250000</v>
      </c>
      <c r="Q11" s="14">
        <f>-Q7</f>
        <v>-250000</v>
      </c>
      <c r="R11" s="14">
        <f>Q11+R8</f>
        <v>-150000</v>
      </c>
      <c r="S11" s="14">
        <f t="shared" ref="S11:U11" si="9">R11+S8</f>
        <v>-50000</v>
      </c>
      <c r="T11" s="14">
        <f t="shared" si="9"/>
        <v>100000</v>
      </c>
      <c r="U11" s="14">
        <f t="shared" si="9"/>
        <v>250000</v>
      </c>
    </row>
    <row r="12" spans="1:21" ht="45" x14ac:dyDescent="0.25">
      <c r="A12" s="15" t="s">
        <v>7</v>
      </c>
      <c r="B12" s="1">
        <f>-B7</f>
        <v>-250000</v>
      </c>
      <c r="C12" s="12">
        <f>B12+C10</f>
        <v>-205357.14285714287</v>
      </c>
      <c r="D12" s="12">
        <f t="shared" ref="D12:F12" si="10">C12+D10</f>
        <v>-125637.75510204084</v>
      </c>
      <c r="E12" s="12">
        <f t="shared" si="10"/>
        <v>-18870.71793002919</v>
      </c>
      <c r="F12" s="12">
        <f t="shared" si="10"/>
        <v>108232.89775093705</v>
      </c>
      <c r="G12" s="1">
        <f>-G7</f>
        <v>-250000</v>
      </c>
      <c r="H12" s="12">
        <f>G12+H10</f>
        <v>-71428.571428571449</v>
      </c>
      <c r="I12" s="12">
        <f t="shared" ref="I12:K12" si="11">H12+I10</f>
        <v>48150.510204081598</v>
      </c>
      <c r="J12" s="12">
        <f t="shared" si="11"/>
        <v>119328.5349854227</v>
      </c>
      <c r="K12" s="12">
        <f t="shared" si="11"/>
        <v>151104.43890566425</v>
      </c>
      <c r="L12" s="1">
        <f>-L7</f>
        <v>-250000</v>
      </c>
      <c r="M12" s="12">
        <f>L12+M10</f>
        <v>-138392.85714285716</v>
      </c>
      <c r="N12" s="12">
        <f t="shared" ref="N12:P12" si="12">M12+N10</f>
        <v>-38743.622448979615</v>
      </c>
      <c r="O12" s="12">
        <f t="shared" si="12"/>
        <v>50228.908527696753</v>
      </c>
      <c r="P12" s="12">
        <f t="shared" si="12"/>
        <v>129668.66832830066</v>
      </c>
      <c r="Q12" s="1">
        <f>-Q7</f>
        <v>-250000</v>
      </c>
      <c r="R12" s="12">
        <f>Q12+R10</f>
        <v>-160714.28571428574</v>
      </c>
      <c r="S12" s="12">
        <f t="shared" ref="S12:U12" si="13">R12+S10</f>
        <v>-80994.897959183712</v>
      </c>
      <c r="T12" s="12">
        <f t="shared" si="13"/>
        <v>25772.13921282794</v>
      </c>
      <c r="U12" s="12">
        <f t="shared" si="13"/>
        <v>121099.85097355262</v>
      </c>
    </row>
    <row r="14" spans="1:21" x14ac:dyDescent="0.25">
      <c r="A14" s="70" t="s">
        <v>13</v>
      </c>
      <c r="B14" s="70"/>
      <c r="C14" s="70"/>
      <c r="D14" s="70"/>
      <c r="E14" s="70"/>
      <c r="F14" s="70"/>
      <c r="G14" s="70"/>
      <c r="H14" s="16"/>
    </row>
    <row r="15" spans="1:21" ht="16.5" x14ac:dyDescent="0.25">
      <c r="A15" s="46" t="s">
        <v>29</v>
      </c>
      <c r="B15" s="46"/>
      <c r="C15" s="46"/>
      <c r="D15" s="46"/>
      <c r="E15" s="46"/>
      <c r="F15" s="46"/>
      <c r="G15" s="46"/>
    </row>
    <row r="16" spans="1:21" x14ac:dyDescent="0.25">
      <c r="A16" s="46" t="s">
        <v>30</v>
      </c>
      <c r="B16" s="46"/>
      <c r="C16" s="46"/>
      <c r="D16" s="46"/>
      <c r="E16" s="46"/>
      <c r="F16" s="46"/>
      <c r="G16" s="46"/>
    </row>
    <row r="17" spans="1:8" x14ac:dyDescent="0.25">
      <c r="A17" s="46" t="s">
        <v>31</v>
      </c>
      <c r="B17" s="46"/>
      <c r="C17" s="46"/>
      <c r="D17" s="46"/>
      <c r="E17" s="46"/>
      <c r="F17" s="46"/>
      <c r="G17" s="46"/>
    </row>
    <row r="18" spans="1:8" x14ac:dyDescent="0.25">
      <c r="A18" s="46" t="s">
        <v>32</v>
      </c>
      <c r="B18" s="46"/>
      <c r="C18" s="46"/>
      <c r="D18" s="46"/>
      <c r="E18" s="46"/>
      <c r="F18" s="46"/>
      <c r="G18" s="46"/>
    </row>
    <row r="19" spans="1:8" ht="15.75" x14ac:dyDescent="0.25">
      <c r="A19" s="72" t="s">
        <v>10</v>
      </c>
      <c r="B19" s="72"/>
      <c r="C19" s="72"/>
      <c r="D19" s="72"/>
      <c r="E19" s="72"/>
      <c r="F19" s="72"/>
      <c r="G19" s="72"/>
      <c r="H19" s="17"/>
    </row>
    <row r="20" spans="1:8" x14ac:dyDescent="0.25">
      <c r="A20" s="47" t="s">
        <v>33</v>
      </c>
      <c r="B20" s="47"/>
      <c r="C20" s="47"/>
      <c r="D20" s="47"/>
      <c r="E20" s="47"/>
      <c r="F20" s="47"/>
      <c r="G20" s="47"/>
    </row>
    <row r="21" spans="1:8" x14ac:dyDescent="0.25">
      <c r="A21" s="47" t="s">
        <v>34</v>
      </c>
      <c r="B21" s="47"/>
      <c r="C21" s="47"/>
      <c r="D21" s="47"/>
      <c r="E21" s="47"/>
      <c r="F21" s="47"/>
      <c r="G21" s="47"/>
    </row>
    <row r="22" spans="1:8" x14ac:dyDescent="0.25">
      <c r="A22" s="47" t="s">
        <v>35</v>
      </c>
      <c r="B22" s="47"/>
      <c r="C22" s="47"/>
      <c r="D22" s="47"/>
      <c r="E22" s="47"/>
      <c r="F22" s="47"/>
      <c r="G22" s="47"/>
    </row>
    <row r="23" spans="1:8" x14ac:dyDescent="0.25">
      <c r="A23" s="47" t="s">
        <v>36</v>
      </c>
      <c r="B23" s="47"/>
      <c r="C23" s="47"/>
      <c r="D23" s="47"/>
      <c r="E23" s="47"/>
      <c r="F23" s="47"/>
      <c r="G23" s="47"/>
    </row>
    <row r="24" spans="1:8" x14ac:dyDescent="0.25">
      <c r="A24" s="70" t="s">
        <v>11</v>
      </c>
      <c r="B24" s="70"/>
      <c r="C24" s="70"/>
      <c r="D24" s="70"/>
      <c r="E24" s="70"/>
      <c r="F24" s="70"/>
      <c r="G24" s="70"/>
      <c r="H24" s="16"/>
    </row>
    <row r="25" spans="1:8" x14ac:dyDescent="0.25">
      <c r="A25" s="20" t="s">
        <v>14</v>
      </c>
      <c r="B25" s="30">
        <f>SUM(C10:F10)/B7</f>
        <v>1.4329315910037481</v>
      </c>
      <c r="C25" s="19" t="s">
        <v>15</v>
      </c>
      <c r="D25" s="19"/>
      <c r="E25" s="19"/>
      <c r="F25" s="19"/>
      <c r="G25" s="19"/>
    </row>
    <row r="26" spans="1:8" x14ac:dyDescent="0.25">
      <c r="A26" s="20" t="s">
        <v>16</v>
      </c>
      <c r="B26" s="30">
        <f>SUM(H10:K10)/G7</f>
        <v>1.6044177556226571</v>
      </c>
      <c r="C26" s="18" t="s">
        <v>15</v>
      </c>
      <c r="D26" s="18"/>
      <c r="E26" s="18"/>
      <c r="F26" s="18"/>
      <c r="G26" s="18"/>
    </row>
    <row r="27" spans="1:8" x14ac:dyDescent="0.25">
      <c r="A27" s="20" t="s">
        <v>37</v>
      </c>
      <c r="B27" s="30">
        <f>SUM(M10:P10)/L7</f>
        <v>1.5186746733132028</v>
      </c>
      <c r="C27" s="18" t="s">
        <v>15</v>
      </c>
      <c r="D27" s="18"/>
      <c r="E27" s="18"/>
      <c r="F27" s="18"/>
      <c r="G27" s="18"/>
    </row>
    <row r="28" spans="1:8" x14ac:dyDescent="0.25">
      <c r="A28" s="20" t="s">
        <v>38</v>
      </c>
      <c r="B28" s="30">
        <f>SUM(R10:U10)/Q7</f>
        <v>1.4843994038942105</v>
      </c>
      <c r="C28" s="18" t="s">
        <v>15</v>
      </c>
      <c r="D28" s="18"/>
      <c r="E28" s="18"/>
      <c r="F28" s="18"/>
      <c r="G28" s="18"/>
    </row>
    <row r="29" spans="1:8" x14ac:dyDescent="0.25">
      <c r="A29" s="72" t="s">
        <v>12</v>
      </c>
      <c r="B29" s="72"/>
      <c r="C29" s="72"/>
      <c r="D29" s="72"/>
      <c r="E29" s="72"/>
      <c r="F29" s="72"/>
      <c r="G29" s="72"/>
    </row>
    <row r="30" spans="1:8" x14ac:dyDescent="0.25">
      <c r="A30" s="20" t="s">
        <v>17</v>
      </c>
      <c r="B30" s="22">
        <f>C10+D10+E10+F10-B7</f>
        <v>108232.89775093703</v>
      </c>
      <c r="C30" s="19" t="s">
        <v>15</v>
      </c>
      <c r="D30" s="19"/>
      <c r="E30" s="19"/>
      <c r="F30" s="19"/>
      <c r="G30" s="19"/>
    </row>
    <row r="31" spans="1:8" x14ac:dyDescent="0.25">
      <c r="A31" s="20" t="s">
        <v>18</v>
      </c>
      <c r="B31" s="23">
        <f>H10+I10+J10+K10-G7</f>
        <v>151104.43890566425</v>
      </c>
      <c r="C31" t="s">
        <v>15</v>
      </c>
    </row>
    <row r="32" spans="1:8" x14ac:dyDescent="0.25">
      <c r="A32" s="20" t="s">
        <v>39</v>
      </c>
      <c r="B32" s="23">
        <f>M10+N10+O10+P10-L7</f>
        <v>129668.6683283007</v>
      </c>
      <c r="C32" t="s">
        <v>15</v>
      </c>
    </row>
    <row r="33" spans="1:7" x14ac:dyDescent="0.25">
      <c r="A33" s="20" t="s">
        <v>40</v>
      </c>
      <c r="B33" s="23">
        <f>R10+S10+T10+U10-Q7</f>
        <v>121099.85097355262</v>
      </c>
      <c r="C33" t="s">
        <v>15</v>
      </c>
    </row>
    <row r="35" spans="1:7" ht="79.5" customHeight="1" x14ac:dyDescent="0.25">
      <c r="A35" s="71" t="s">
        <v>41</v>
      </c>
      <c r="B35" s="71"/>
      <c r="C35" s="71"/>
      <c r="D35" s="71"/>
      <c r="E35" s="71"/>
      <c r="F35" s="71"/>
      <c r="G35" s="71"/>
    </row>
    <row r="65" spans="1:8" ht="15" customHeight="1" x14ac:dyDescent="0.25"/>
    <row r="68" spans="1:8" x14ac:dyDescent="0.25">
      <c r="A68" s="24"/>
      <c r="B68" s="24"/>
      <c r="C68" s="24"/>
      <c r="D68" s="24"/>
      <c r="E68" s="24"/>
      <c r="F68" s="24"/>
      <c r="G68" s="24"/>
      <c r="H68" s="24"/>
    </row>
    <row r="69" spans="1:8" x14ac:dyDescent="0.25">
      <c r="A69" s="24"/>
      <c r="B69" s="24"/>
      <c r="C69" s="24"/>
      <c r="D69" s="24"/>
      <c r="E69" s="24"/>
      <c r="F69" s="24"/>
      <c r="G69" s="24"/>
      <c r="H69" s="24"/>
    </row>
  </sheetData>
  <mergeCells count="18">
    <mergeCell ref="A35:G35"/>
    <mergeCell ref="A29:G29"/>
    <mergeCell ref="A15:G15"/>
    <mergeCell ref="A20:G20"/>
    <mergeCell ref="A16:G16"/>
    <mergeCell ref="A21:G21"/>
    <mergeCell ref="A19:G19"/>
    <mergeCell ref="A24:G24"/>
    <mergeCell ref="A1:L2"/>
    <mergeCell ref="A18:G18"/>
    <mergeCell ref="A22:G22"/>
    <mergeCell ref="A23:G23"/>
    <mergeCell ref="Q4:U5"/>
    <mergeCell ref="L4:P5"/>
    <mergeCell ref="G4:K5"/>
    <mergeCell ref="B4:F5"/>
    <mergeCell ref="A17:G17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2"/>
  <sheetViews>
    <sheetView topLeftCell="A14" workbookViewId="0">
      <selection activeCell="L13" sqref="L13"/>
    </sheetView>
  </sheetViews>
  <sheetFormatPr defaultRowHeight="15" x14ac:dyDescent="0.25"/>
  <cols>
    <col min="1" max="1" width="29.5703125" customWidth="1"/>
  </cols>
  <sheetData>
    <row r="1" spans="1:11" ht="15.75" thickBot="1" x14ac:dyDescent="0.3"/>
    <row r="2" spans="1:11" x14ac:dyDescent="0.25">
      <c r="A2" s="73" t="s">
        <v>19</v>
      </c>
      <c r="B2" s="74"/>
      <c r="C2" s="74"/>
      <c r="D2" s="74"/>
      <c r="E2" s="74"/>
      <c r="F2" s="74"/>
      <c r="G2" s="74"/>
      <c r="H2" s="74"/>
      <c r="I2" s="75"/>
    </row>
    <row r="3" spans="1:11" x14ac:dyDescent="0.25">
      <c r="A3" s="76"/>
      <c r="B3" s="77"/>
      <c r="C3" s="77"/>
      <c r="D3" s="77"/>
      <c r="E3" s="77"/>
      <c r="F3" s="77"/>
      <c r="G3" s="77"/>
      <c r="H3" s="77"/>
      <c r="I3" s="78"/>
    </row>
    <row r="4" spans="1:11" ht="15.75" thickBot="1" x14ac:dyDescent="0.3">
      <c r="A4" s="79"/>
      <c r="B4" s="80"/>
      <c r="C4" s="80"/>
      <c r="D4" s="80"/>
      <c r="E4" s="80"/>
      <c r="F4" s="80"/>
      <c r="G4" s="80"/>
      <c r="H4" s="80"/>
      <c r="I4" s="81"/>
    </row>
    <row r="6" spans="1:11" x14ac:dyDescent="0.25">
      <c r="A6" t="s">
        <v>9</v>
      </c>
      <c r="B6">
        <v>0.09</v>
      </c>
      <c r="G6">
        <v>0.17</v>
      </c>
    </row>
    <row r="7" spans="1:11" x14ac:dyDescent="0.25">
      <c r="A7" s="5"/>
      <c r="B7" s="6" t="s">
        <v>0</v>
      </c>
      <c r="C7" s="6"/>
      <c r="D7" s="6"/>
      <c r="E7" s="6"/>
      <c r="F7" s="6"/>
      <c r="G7" s="5" t="s">
        <v>8</v>
      </c>
      <c r="H7" s="6"/>
      <c r="I7" s="6"/>
      <c r="J7" s="7"/>
      <c r="K7" s="25"/>
    </row>
    <row r="8" spans="1:11" x14ac:dyDescent="0.25">
      <c r="A8" s="8"/>
      <c r="B8" s="9"/>
      <c r="C8" s="9"/>
      <c r="D8" s="9"/>
      <c r="E8" s="9"/>
      <c r="F8" s="9"/>
      <c r="G8" s="8"/>
      <c r="H8" s="9"/>
      <c r="I8" s="9"/>
      <c r="J8" s="10"/>
      <c r="K8" s="25"/>
    </row>
    <row r="9" spans="1:11" x14ac:dyDescent="0.25">
      <c r="A9" s="4" t="s">
        <v>1</v>
      </c>
      <c r="B9" s="4">
        <v>0</v>
      </c>
      <c r="C9" s="4">
        <v>1</v>
      </c>
      <c r="D9" s="4">
        <v>2</v>
      </c>
      <c r="E9" s="4">
        <v>3</v>
      </c>
      <c r="F9" s="4"/>
      <c r="G9" s="4">
        <v>0</v>
      </c>
      <c r="H9" s="4">
        <v>1</v>
      </c>
      <c r="I9" s="4">
        <v>2</v>
      </c>
      <c r="J9" s="4">
        <v>3</v>
      </c>
      <c r="K9" s="25"/>
    </row>
    <row r="10" spans="1:11" ht="34.5" customHeight="1" x14ac:dyDescent="0.25">
      <c r="A10" s="2" t="s">
        <v>2</v>
      </c>
      <c r="B10" s="1">
        <v>1100</v>
      </c>
      <c r="C10" s="1"/>
      <c r="D10" s="1"/>
      <c r="E10" s="1"/>
      <c r="F10" s="1"/>
      <c r="G10" s="1">
        <v>1100</v>
      </c>
      <c r="H10" s="1"/>
      <c r="I10" s="1"/>
      <c r="J10" s="1"/>
      <c r="K10" s="25"/>
    </row>
    <row r="11" spans="1:11" ht="27" customHeight="1" x14ac:dyDescent="0.25">
      <c r="A11" s="2" t="s">
        <v>3</v>
      </c>
      <c r="B11" s="1"/>
      <c r="C11" s="1">
        <v>500</v>
      </c>
      <c r="D11" s="1">
        <v>500</v>
      </c>
      <c r="E11" s="1">
        <v>500</v>
      </c>
      <c r="F11" s="1"/>
      <c r="G11" s="1"/>
      <c r="H11" s="1">
        <v>500</v>
      </c>
      <c r="I11" s="1">
        <v>500</v>
      </c>
      <c r="J11" s="1">
        <v>500</v>
      </c>
      <c r="K11" s="25"/>
    </row>
    <row r="12" spans="1:11" ht="30" customHeight="1" x14ac:dyDescent="0.25">
      <c r="A12" s="3" t="s">
        <v>4</v>
      </c>
      <c r="B12" s="1"/>
      <c r="C12" s="11">
        <f>(1/(1+B6))^C9</f>
        <v>0.9174311926605504</v>
      </c>
      <c r="D12" s="11">
        <f>(1/(1+B6))^D9</f>
        <v>0.84167999326655996</v>
      </c>
      <c r="E12" s="11">
        <f>(1/(1+B6))^E9</f>
        <v>0.77218348006106408</v>
      </c>
      <c r="F12" s="11"/>
      <c r="G12" s="11"/>
      <c r="H12" s="11">
        <f>(1/(1+G6))^H9</f>
        <v>0.85470085470085477</v>
      </c>
      <c r="I12" s="11">
        <f>(1/(1+G6))^I9</f>
        <v>0.73051355102637161</v>
      </c>
      <c r="J12" s="11">
        <f>(1/(1+G6))^J9</f>
        <v>0.62437055643279626</v>
      </c>
      <c r="K12" s="26"/>
    </row>
    <row r="13" spans="1:11" ht="37.5" customHeight="1" x14ac:dyDescent="0.25">
      <c r="A13" s="3" t="s">
        <v>5</v>
      </c>
      <c r="B13" s="1">
        <v>0</v>
      </c>
      <c r="C13" s="12">
        <f>C11*C12</f>
        <v>458.71559633027522</v>
      </c>
      <c r="D13" s="12">
        <f>D11*D12</f>
        <v>420.83999663327995</v>
      </c>
      <c r="E13" s="12">
        <f>E11*E12</f>
        <v>386.09174003053204</v>
      </c>
      <c r="F13" s="12"/>
      <c r="G13" s="12">
        <v>0</v>
      </c>
      <c r="H13" s="12">
        <f>H11*H12</f>
        <v>427.35042735042737</v>
      </c>
      <c r="I13" s="12">
        <f>I11*I12</f>
        <v>365.2567755131858</v>
      </c>
      <c r="J13" s="12">
        <f>J11*J12</f>
        <v>312.18527821639816</v>
      </c>
      <c r="K13" s="27"/>
    </row>
    <row r="14" spans="1:11" ht="36" customHeight="1" x14ac:dyDescent="0.25">
      <c r="A14" s="13" t="s">
        <v>6</v>
      </c>
      <c r="B14" s="14">
        <f>-B10</f>
        <v>-1100</v>
      </c>
      <c r="C14" s="14">
        <f>B14+C11</f>
        <v>-600</v>
      </c>
      <c r="D14" s="14">
        <f>C14+D11</f>
        <v>-100</v>
      </c>
      <c r="E14" s="14">
        <f>D14+E11</f>
        <v>400</v>
      </c>
      <c r="F14" s="14"/>
      <c r="G14" s="14">
        <f>-G10</f>
        <v>-1100</v>
      </c>
      <c r="H14" s="14">
        <f>G14+H11</f>
        <v>-600</v>
      </c>
      <c r="I14" s="14">
        <f>H14+I11</f>
        <v>-100</v>
      </c>
      <c r="J14" s="14">
        <f>I14+J11</f>
        <v>400</v>
      </c>
      <c r="K14" s="25"/>
    </row>
    <row r="15" spans="1:11" ht="36.75" customHeight="1" x14ac:dyDescent="0.25">
      <c r="A15" s="15" t="s">
        <v>7</v>
      </c>
      <c r="B15" s="1">
        <f>-B10</f>
        <v>-1100</v>
      </c>
      <c r="C15" s="12">
        <f>B15+C13</f>
        <v>-641.28440366972472</v>
      </c>
      <c r="D15" s="12">
        <f>C15+D13</f>
        <v>-220.44440703644477</v>
      </c>
      <c r="E15" s="12">
        <f>D15+E13</f>
        <v>165.64733299408726</v>
      </c>
      <c r="F15" s="12"/>
      <c r="G15" s="1">
        <f>-G10</f>
        <v>-1100</v>
      </c>
      <c r="H15" s="12">
        <f>G15+H13</f>
        <v>-672.64957264957263</v>
      </c>
      <c r="I15" s="12">
        <f>H15+I13</f>
        <v>-307.39279713638683</v>
      </c>
      <c r="J15" s="12">
        <f>I15+J13</f>
        <v>4.7924810800113278</v>
      </c>
      <c r="K15" s="27"/>
    </row>
    <row r="17" spans="1:9" x14ac:dyDescent="0.25">
      <c r="A17" s="70" t="s">
        <v>13</v>
      </c>
      <c r="B17" s="70"/>
      <c r="C17" s="70"/>
      <c r="D17" s="70"/>
      <c r="E17" s="70"/>
      <c r="F17" s="70"/>
      <c r="G17" s="70"/>
    </row>
    <row r="18" spans="1:9" ht="16.5" x14ac:dyDescent="0.25">
      <c r="A18" s="46" t="s">
        <v>20</v>
      </c>
      <c r="B18" s="46"/>
      <c r="C18" s="46"/>
      <c r="D18" s="46"/>
      <c r="E18" s="46"/>
      <c r="F18" s="46"/>
      <c r="G18" s="46"/>
    </row>
    <row r="19" spans="1:9" x14ac:dyDescent="0.25">
      <c r="A19" s="46" t="s">
        <v>21</v>
      </c>
      <c r="B19" s="46"/>
      <c r="C19" s="46"/>
      <c r="D19" s="46"/>
      <c r="E19" s="46"/>
      <c r="F19" s="46"/>
      <c r="G19" s="46"/>
    </row>
    <row r="20" spans="1:9" x14ac:dyDescent="0.25">
      <c r="A20" s="72" t="s">
        <v>10</v>
      </c>
      <c r="B20" s="72"/>
      <c r="C20" s="72"/>
      <c r="D20" s="72"/>
      <c r="E20" s="72"/>
      <c r="F20" s="72"/>
      <c r="G20" s="72"/>
    </row>
    <row r="21" spans="1:9" x14ac:dyDescent="0.25">
      <c r="A21" s="47" t="s">
        <v>22</v>
      </c>
      <c r="B21" s="47"/>
      <c r="C21" s="47"/>
      <c r="D21" s="47"/>
      <c r="E21" s="47"/>
      <c r="F21" s="47"/>
      <c r="G21" s="47"/>
    </row>
    <row r="22" spans="1:9" x14ac:dyDescent="0.25">
      <c r="A22" s="47" t="s">
        <v>23</v>
      </c>
      <c r="B22" s="47"/>
      <c r="C22" s="47"/>
      <c r="D22" s="47"/>
      <c r="E22" s="47"/>
      <c r="F22" s="47"/>
      <c r="G22" s="47"/>
    </row>
    <row r="23" spans="1:9" x14ac:dyDescent="0.25">
      <c r="A23" s="70" t="s">
        <v>11</v>
      </c>
      <c r="B23" s="70"/>
      <c r="C23" s="70"/>
      <c r="D23" s="70"/>
      <c r="E23" s="70"/>
      <c r="F23" s="70"/>
      <c r="G23" s="70"/>
    </row>
    <row r="24" spans="1:9" x14ac:dyDescent="0.25">
      <c r="A24" s="20" t="s">
        <v>14</v>
      </c>
      <c r="B24" s="21">
        <f>C11+D11+E11-B10</f>
        <v>400</v>
      </c>
      <c r="C24" s="19" t="s">
        <v>15</v>
      </c>
      <c r="D24" s="19"/>
      <c r="E24" s="19"/>
      <c r="F24" s="19"/>
      <c r="G24" s="19"/>
    </row>
    <row r="25" spans="1:9" x14ac:dyDescent="0.25">
      <c r="A25" s="20" t="s">
        <v>24</v>
      </c>
      <c r="B25" s="21">
        <f>H11+I11+J11-G10</f>
        <v>400</v>
      </c>
      <c r="C25" s="18" t="s">
        <v>15</v>
      </c>
      <c r="D25" s="18"/>
      <c r="E25" s="18"/>
      <c r="F25" s="18"/>
      <c r="G25" s="18"/>
    </row>
    <row r="26" spans="1:9" x14ac:dyDescent="0.25">
      <c r="A26" s="72" t="s">
        <v>12</v>
      </c>
      <c r="B26" s="72"/>
      <c r="C26" s="72"/>
      <c r="D26" s="72"/>
      <c r="E26" s="72"/>
      <c r="F26" s="72"/>
      <c r="G26" s="72"/>
    </row>
    <row r="27" spans="1:9" x14ac:dyDescent="0.25">
      <c r="A27" s="20" t="s">
        <v>17</v>
      </c>
      <c r="B27" s="22">
        <f>C13+D13+E13-B10</f>
        <v>165.64733299408726</v>
      </c>
      <c r="C27" s="19" t="s">
        <v>15</v>
      </c>
      <c r="D27" s="19"/>
      <c r="E27" s="19"/>
      <c r="F27" s="19"/>
      <c r="G27" s="19"/>
    </row>
    <row r="28" spans="1:9" x14ac:dyDescent="0.25">
      <c r="A28" s="20" t="s">
        <v>18</v>
      </c>
      <c r="B28" s="23">
        <f>H13+I13+J13-G10</f>
        <v>4.7924810800113846</v>
      </c>
      <c r="C28" t="s">
        <v>15</v>
      </c>
    </row>
    <row r="30" spans="1:9" x14ac:dyDescent="0.25">
      <c r="A30" s="71" t="s">
        <v>25</v>
      </c>
      <c r="B30" s="71"/>
      <c r="C30" s="71"/>
      <c r="D30" s="71"/>
      <c r="E30" s="71"/>
      <c r="F30" s="71"/>
      <c r="G30" s="71"/>
      <c r="H30" s="71"/>
      <c r="I30" s="71"/>
    </row>
    <row r="31" spans="1:9" x14ac:dyDescent="0.25">
      <c r="A31" s="71"/>
      <c r="B31" s="71"/>
      <c r="C31" s="71"/>
      <c r="D31" s="71"/>
      <c r="E31" s="71"/>
      <c r="F31" s="71"/>
      <c r="G31" s="71"/>
      <c r="H31" s="71"/>
      <c r="I31" s="71"/>
    </row>
    <row r="32" spans="1:9" x14ac:dyDescent="0.25">
      <c r="A32" s="71"/>
      <c r="B32" s="71"/>
      <c r="C32" s="71"/>
      <c r="D32" s="71"/>
      <c r="E32" s="71"/>
      <c r="F32" s="71"/>
      <c r="G32" s="71"/>
      <c r="H32" s="71"/>
      <c r="I32" s="71"/>
    </row>
  </sheetData>
  <mergeCells count="10">
    <mergeCell ref="A2:I4"/>
    <mergeCell ref="A17:G17"/>
    <mergeCell ref="A18:G18"/>
    <mergeCell ref="A19:G19"/>
    <mergeCell ref="A21:G21"/>
    <mergeCell ref="A22:G22"/>
    <mergeCell ref="A23:G23"/>
    <mergeCell ref="A26:G26"/>
    <mergeCell ref="A30:I32"/>
    <mergeCell ref="A20:G2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5B0857-3F17-456E-BB8F-364B4D0A7256}">
  <dimension ref="A1:L25"/>
  <sheetViews>
    <sheetView topLeftCell="A9" workbookViewId="0">
      <selection activeCell="A23" sqref="A23:I25"/>
    </sheetView>
  </sheetViews>
  <sheetFormatPr defaultRowHeight="15" x14ac:dyDescent="0.25"/>
  <cols>
    <col min="1" max="1" width="28.85546875" customWidth="1"/>
    <col min="2" max="2" width="12" customWidth="1"/>
    <col min="3" max="3" width="10.5703125" customWidth="1"/>
    <col min="4" max="4" width="11.28515625" customWidth="1"/>
    <col min="5" max="5" width="11" customWidth="1"/>
    <col min="6" max="6" width="10.140625" customWidth="1"/>
  </cols>
  <sheetData>
    <row r="1" spans="1:12" x14ac:dyDescent="0.25">
      <c r="A1" s="73" t="s">
        <v>42</v>
      </c>
      <c r="B1" s="74"/>
      <c r="C1" s="74"/>
      <c r="D1" s="74"/>
      <c r="E1" s="74"/>
      <c r="F1" s="74"/>
      <c r="G1" s="74"/>
      <c r="H1" s="74"/>
      <c r="I1" s="75"/>
    </row>
    <row r="2" spans="1:12" x14ac:dyDescent="0.25">
      <c r="A2" s="76"/>
      <c r="B2" s="77"/>
      <c r="C2" s="77"/>
      <c r="D2" s="77"/>
      <c r="E2" s="77"/>
      <c r="F2" s="77"/>
      <c r="G2" s="77"/>
      <c r="H2" s="77"/>
      <c r="I2" s="78"/>
    </row>
    <row r="3" spans="1:12" ht="15.75" thickBot="1" x14ac:dyDescent="0.3">
      <c r="A3" s="79"/>
      <c r="B3" s="80"/>
      <c r="C3" s="80"/>
      <c r="D3" s="80"/>
      <c r="E3" s="80"/>
      <c r="F3" s="80"/>
      <c r="G3" s="80"/>
      <c r="H3" s="80"/>
      <c r="I3" s="81"/>
    </row>
    <row r="5" spans="1:12" x14ac:dyDescent="0.25">
      <c r="A5" t="s">
        <v>9</v>
      </c>
      <c r="B5">
        <v>0.12</v>
      </c>
    </row>
    <row r="6" spans="1:12" x14ac:dyDescent="0.25">
      <c r="A6" s="31" t="s">
        <v>1</v>
      </c>
      <c r="B6" s="31">
        <v>0</v>
      </c>
      <c r="C6" s="31">
        <v>1</v>
      </c>
      <c r="D6" s="31">
        <v>2</v>
      </c>
      <c r="E6" s="31">
        <v>3</v>
      </c>
      <c r="F6" s="31">
        <v>4</v>
      </c>
      <c r="G6" s="31">
        <v>5</v>
      </c>
      <c r="H6" s="31">
        <v>6</v>
      </c>
      <c r="I6" s="31">
        <v>7</v>
      </c>
      <c r="J6" s="31">
        <v>8</v>
      </c>
      <c r="K6" s="32">
        <v>9</v>
      </c>
      <c r="L6" s="32">
        <v>10</v>
      </c>
    </row>
    <row r="7" spans="1:12" ht="26.25" x14ac:dyDescent="0.25">
      <c r="A7" s="33" t="s">
        <v>2</v>
      </c>
      <c r="B7" s="34">
        <v>20000000</v>
      </c>
      <c r="C7" s="34"/>
      <c r="D7" s="34"/>
      <c r="E7" s="34"/>
      <c r="F7" s="34"/>
      <c r="G7" s="34"/>
      <c r="H7" s="34"/>
      <c r="I7" s="34"/>
      <c r="J7" s="34"/>
      <c r="K7" s="34"/>
      <c r="L7" s="34"/>
    </row>
    <row r="8" spans="1:12" ht="26.25" customHeight="1" x14ac:dyDescent="0.25">
      <c r="A8" s="33" t="s">
        <v>3</v>
      </c>
      <c r="B8" s="34"/>
      <c r="C8" s="34">
        <v>3000000</v>
      </c>
      <c r="D8" s="34">
        <v>3000000</v>
      </c>
      <c r="E8" s="34">
        <v>3000000</v>
      </c>
      <c r="F8" s="34">
        <v>3000000</v>
      </c>
      <c r="G8" s="34">
        <v>3000000</v>
      </c>
      <c r="H8" s="34">
        <v>3000000</v>
      </c>
      <c r="I8" s="34">
        <v>3000000</v>
      </c>
      <c r="J8" s="34">
        <v>3000000</v>
      </c>
      <c r="K8" s="34">
        <v>3000000</v>
      </c>
      <c r="L8" s="34">
        <v>3000000</v>
      </c>
    </row>
    <row r="9" spans="1:12" ht="18.75" customHeight="1" x14ac:dyDescent="0.25">
      <c r="A9" s="35" t="s">
        <v>4</v>
      </c>
      <c r="B9" s="34"/>
      <c r="C9" s="36">
        <f>(1/(1+$B$5))^C6</f>
        <v>0.89285714285714279</v>
      </c>
      <c r="D9" s="36">
        <f t="shared" ref="D9:L9" si="0">(1/(1+$B$5))^D6</f>
        <v>0.79719387755102034</v>
      </c>
      <c r="E9" s="36">
        <f t="shared" si="0"/>
        <v>0.71178024781341098</v>
      </c>
      <c r="F9" s="36">
        <f t="shared" si="0"/>
        <v>0.63551807840483121</v>
      </c>
      <c r="G9" s="36">
        <f t="shared" si="0"/>
        <v>0.5674268557185993</v>
      </c>
      <c r="H9" s="36">
        <f t="shared" si="0"/>
        <v>0.50663112117732079</v>
      </c>
      <c r="I9" s="36">
        <f t="shared" si="0"/>
        <v>0.45234921533689348</v>
      </c>
      <c r="J9" s="36">
        <f t="shared" si="0"/>
        <v>0.40388322797936921</v>
      </c>
      <c r="K9" s="36">
        <f t="shared" si="0"/>
        <v>0.36061002498157962</v>
      </c>
      <c r="L9" s="36">
        <f t="shared" si="0"/>
        <v>0.3219732365906961</v>
      </c>
    </row>
    <row r="10" spans="1:12" ht="27.75" customHeight="1" x14ac:dyDescent="0.25">
      <c r="A10" s="35" t="s">
        <v>5</v>
      </c>
      <c r="B10" s="34">
        <v>0</v>
      </c>
      <c r="C10" s="37">
        <f>C8*C9</f>
        <v>2678571.4285714282</v>
      </c>
      <c r="D10" s="37">
        <f t="shared" ref="D10:L10" si="1">D8*D9</f>
        <v>2391581.6326530608</v>
      </c>
      <c r="E10" s="37">
        <f t="shared" si="1"/>
        <v>2135340.7434402332</v>
      </c>
      <c r="F10" s="37">
        <f t="shared" si="1"/>
        <v>1906554.2352144937</v>
      </c>
      <c r="G10" s="37">
        <f t="shared" si="1"/>
        <v>1702280.567155798</v>
      </c>
      <c r="H10" s="37">
        <f t="shared" si="1"/>
        <v>1519893.3635319623</v>
      </c>
      <c r="I10" s="37">
        <f t="shared" si="1"/>
        <v>1357047.6460106804</v>
      </c>
      <c r="J10" s="37">
        <f t="shared" si="1"/>
        <v>1211649.6839381077</v>
      </c>
      <c r="K10" s="37">
        <f t="shared" si="1"/>
        <v>1081830.0749447388</v>
      </c>
      <c r="L10" s="37">
        <f t="shared" si="1"/>
        <v>965919.70977208833</v>
      </c>
    </row>
    <row r="11" spans="1:12" ht="29.25" customHeight="1" x14ac:dyDescent="0.25">
      <c r="A11" s="38" t="s">
        <v>6</v>
      </c>
      <c r="B11" s="39">
        <f>-B7</f>
        <v>-20000000</v>
      </c>
      <c r="C11" s="39">
        <f>B11+C8</f>
        <v>-17000000</v>
      </c>
      <c r="D11" s="39">
        <f t="shared" ref="D11:L11" si="2">C11+D8</f>
        <v>-14000000</v>
      </c>
      <c r="E11" s="39">
        <f t="shared" si="2"/>
        <v>-11000000</v>
      </c>
      <c r="F11" s="39">
        <f t="shared" si="2"/>
        <v>-8000000</v>
      </c>
      <c r="G11" s="39">
        <f t="shared" si="2"/>
        <v>-5000000</v>
      </c>
      <c r="H11" s="39">
        <f t="shared" si="2"/>
        <v>-2000000</v>
      </c>
      <c r="I11" s="39">
        <f t="shared" si="2"/>
        <v>1000000</v>
      </c>
      <c r="J11" s="39">
        <f t="shared" si="2"/>
        <v>4000000</v>
      </c>
      <c r="K11" s="39">
        <f t="shared" si="2"/>
        <v>7000000</v>
      </c>
      <c r="L11" s="39">
        <f t="shared" si="2"/>
        <v>10000000</v>
      </c>
    </row>
    <row r="12" spans="1:12" ht="30" customHeight="1" x14ac:dyDescent="0.25">
      <c r="A12" s="40" t="s">
        <v>7</v>
      </c>
      <c r="B12" s="34">
        <f>-B7</f>
        <v>-20000000</v>
      </c>
      <c r="C12" s="37">
        <f>B12+C10</f>
        <v>-17321428.571428571</v>
      </c>
      <c r="D12" s="37">
        <f t="shared" ref="D12:L12" si="3">C12+D10</f>
        <v>-14929846.93877551</v>
      </c>
      <c r="E12" s="37">
        <f t="shared" si="3"/>
        <v>-12794506.195335276</v>
      </c>
      <c r="F12" s="37">
        <f t="shared" si="3"/>
        <v>-10887951.960120782</v>
      </c>
      <c r="G12" s="37">
        <f t="shared" si="3"/>
        <v>-9185671.3929649852</v>
      </c>
      <c r="H12" s="37">
        <f t="shared" si="3"/>
        <v>-7665778.0294330232</v>
      </c>
      <c r="I12" s="37">
        <f t="shared" si="3"/>
        <v>-6308730.3834223431</v>
      </c>
      <c r="J12" s="37">
        <f t="shared" si="3"/>
        <v>-5097080.6994842356</v>
      </c>
      <c r="K12" s="37">
        <f t="shared" si="3"/>
        <v>-4015250.6245394968</v>
      </c>
      <c r="L12" s="37">
        <f t="shared" si="3"/>
        <v>-3049330.9147674087</v>
      </c>
    </row>
    <row r="14" spans="1:12" x14ac:dyDescent="0.25">
      <c r="A14" s="70" t="s">
        <v>13</v>
      </c>
      <c r="B14" s="70"/>
      <c r="C14" s="70"/>
      <c r="D14" s="70"/>
      <c r="E14" s="70"/>
      <c r="F14" s="70"/>
      <c r="G14" s="70"/>
    </row>
    <row r="15" spans="1:12" ht="16.5" x14ac:dyDescent="0.25">
      <c r="A15" s="46" t="s">
        <v>43</v>
      </c>
      <c r="B15" s="46"/>
      <c r="C15" s="46"/>
      <c r="D15" s="46"/>
      <c r="E15" s="46"/>
      <c r="F15" s="46"/>
      <c r="G15" s="46"/>
    </row>
    <row r="16" spans="1:12" x14ac:dyDescent="0.25">
      <c r="A16" s="72" t="s">
        <v>10</v>
      </c>
      <c r="B16" s="72"/>
      <c r="C16" s="72"/>
      <c r="D16" s="72"/>
      <c r="E16" s="72"/>
      <c r="F16" s="72"/>
      <c r="G16" s="72"/>
    </row>
    <row r="17" spans="1:9" x14ac:dyDescent="0.25">
      <c r="A17" s="47" t="s">
        <v>44</v>
      </c>
      <c r="B17" s="47"/>
      <c r="C17" s="47"/>
      <c r="D17" s="47"/>
      <c r="E17" s="47"/>
      <c r="F17" s="47"/>
      <c r="G17" s="47"/>
    </row>
    <row r="18" spans="1:9" x14ac:dyDescent="0.25">
      <c r="A18" s="70" t="s">
        <v>11</v>
      </c>
      <c r="B18" s="70"/>
      <c r="C18" s="70"/>
      <c r="D18" s="70"/>
      <c r="E18" s="70"/>
      <c r="F18" s="70"/>
      <c r="G18" s="70"/>
    </row>
    <row r="19" spans="1:9" x14ac:dyDescent="0.25">
      <c r="A19" s="20" t="s">
        <v>14</v>
      </c>
      <c r="B19" s="41">
        <f>SUM(C10:L10)/B7</f>
        <v>0.84753345426162963</v>
      </c>
      <c r="C19" s="19" t="s">
        <v>15</v>
      </c>
      <c r="D19" s="19"/>
      <c r="E19" s="19"/>
      <c r="F19" s="19"/>
      <c r="G19" s="19"/>
    </row>
    <row r="20" spans="1:9" x14ac:dyDescent="0.25">
      <c r="A20" s="72" t="s">
        <v>12</v>
      </c>
      <c r="B20" s="72"/>
      <c r="C20" s="72"/>
      <c r="D20" s="72"/>
      <c r="E20" s="72"/>
      <c r="F20" s="72"/>
      <c r="G20" s="72"/>
    </row>
    <row r="21" spans="1:9" x14ac:dyDescent="0.25">
      <c r="A21" s="20" t="s">
        <v>17</v>
      </c>
      <c r="B21" s="41">
        <f>SUM(C10:L10)-B7</f>
        <v>-3049330.9147674069</v>
      </c>
      <c r="C21" s="19" t="s">
        <v>15</v>
      </c>
      <c r="D21" s="19"/>
      <c r="E21" s="19"/>
      <c r="F21" s="19"/>
      <c r="G21" s="19"/>
    </row>
    <row r="23" spans="1:9" x14ac:dyDescent="0.25">
      <c r="A23" s="71" t="s">
        <v>49</v>
      </c>
      <c r="B23" s="71"/>
      <c r="C23" s="71"/>
      <c r="D23" s="71"/>
      <c r="E23" s="71"/>
      <c r="F23" s="71"/>
      <c r="G23" s="71"/>
      <c r="H23" s="71"/>
      <c r="I23" s="71"/>
    </row>
    <row r="24" spans="1:9" x14ac:dyDescent="0.25">
      <c r="A24" s="71"/>
      <c r="B24" s="71"/>
      <c r="C24" s="71"/>
      <c r="D24" s="71"/>
      <c r="E24" s="71"/>
      <c r="F24" s="71"/>
      <c r="G24" s="71"/>
      <c r="H24" s="71"/>
      <c r="I24" s="71"/>
    </row>
    <row r="25" spans="1:9" x14ac:dyDescent="0.25">
      <c r="A25" s="71"/>
      <c r="B25" s="71"/>
      <c r="C25" s="71"/>
      <c r="D25" s="71"/>
      <c r="E25" s="71"/>
      <c r="F25" s="71"/>
      <c r="G25" s="71"/>
      <c r="H25" s="71"/>
      <c r="I25" s="71"/>
    </row>
  </sheetData>
  <mergeCells count="8">
    <mergeCell ref="A18:G18"/>
    <mergeCell ref="A20:G20"/>
    <mergeCell ref="A23:I25"/>
    <mergeCell ref="A1:I3"/>
    <mergeCell ref="A14:G14"/>
    <mergeCell ref="A15:G15"/>
    <mergeCell ref="A16:G16"/>
    <mergeCell ref="A17:G1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B414E4-2747-432B-98AE-C69CCA06147B}">
  <dimension ref="A1:K31"/>
  <sheetViews>
    <sheetView tabSelected="1" topLeftCell="A12" workbookViewId="0">
      <selection activeCell="A32" sqref="A32"/>
    </sheetView>
  </sheetViews>
  <sheetFormatPr defaultRowHeight="15" x14ac:dyDescent="0.25"/>
  <cols>
    <col min="1" max="1" width="30.28515625" customWidth="1"/>
  </cols>
  <sheetData>
    <row r="1" spans="1:11" x14ac:dyDescent="0.25">
      <c r="A1" s="73" t="s">
        <v>42</v>
      </c>
      <c r="B1" s="74"/>
      <c r="C1" s="74"/>
      <c r="D1" s="74"/>
      <c r="E1" s="74"/>
      <c r="F1" s="74"/>
      <c r="G1" s="74"/>
    </row>
    <row r="2" spans="1:11" x14ac:dyDescent="0.25">
      <c r="A2" s="76"/>
      <c r="B2" s="77"/>
      <c r="C2" s="77"/>
      <c r="D2" s="77"/>
      <c r="E2" s="77"/>
      <c r="F2" s="77"/>
      <c r="G2" s="77"/>
    </row>
    <row r="3" spans="1:11" ht="15.75" thickBot="1" x14ac:dyDescent="0.3">
      <c r="A3" s="79"/>
      <c r="B3" s="80"/>
      <c r="C3" s="80"/>
      <c r="D3" s="80"/>
      <c r="E3" s="80"/>
      <c r="F3" s="80"/>
      <c r="G3" s="80"/>
    </row>
    <row r="5" spans="1:11" x14ac:dyDescent="0.25">
      <c r="A5" t="s">
        <v>9</v>
      </c>
      <c r="B5">
        <v>0.15</v>
      </c>
      <c r="G5">
        <f>0.2</f>
        <v>0.2</v>
      </c>
    </row>
    <row r="6" spans="1:11" x14ac:dyDescent="0.25">
      <c r="A6" s="34" t="s">
        <v>1</v>
      </c>
      <c r="B6" s="34">
        <v>0</v>
      </c>
      <c r="C6" s="34">
        <v>1</v>
      </c>
      <c r="D6" s="34">
        <v>2</v>
      </c>
      <c r="E6" s="34">
        <v>3</v>
      </c>
      <c r="F6" s="86">
        <v>4</v>
      </c>
      <c r="G6" s="83">
        <v>0</v>
      </c>
      <c r="H6" s="32">
        <v>1</v>
      </c>
      <c r="I6" s="32">
        <v>2</v>
      </c>
      <c r="J6" s="32">
        <v>3</v>
      </c>
      <c r="K6" s="32">
        <v>4</v>
      </c>
    </row>
    <row r="7" spans="1:11" ht="18" customHeight="1" x14ac:dyDescent="0.25">
      <c r="A7" s="33" t="s">
        <v>2</v>
      </c>
      <c r="B7" s="34">
        <v>200000</v>
      </c>
      <c r="C7" s="34"/>
      <c r="D7" s="34"/>
      <c r="E7" s="34"/>
      <c r="F7" s="86"/>
      <c r="G7" s="83">
        <f>B7</f>
        <v>200000</v>
      </c>
      <c r="H7" s="1"/>
      <c r="I7" s="1"/>
      <c r="J7" s="1"/>
      <c r="K7" s="1"/>
    </row>
    <row r="8" spans="1:11" ht="15.75" customHeight="1" x14ac:dyDescent="0.25">
      <c r="A8" s="33" t="s">
        <v>3</v>
      </c>
      <c r="B8" s="34"/>
      <c r="C8" s="34">
        <v>50000</v>
      </c>
      <c r="D8" s="34">
        <v>50000</v>
      </c>
      <c r="E8" s="34">
        <v>90000</v>
      </c>
      <c r="F8" s="86">
        <v>110000</v>
      </c>
      <c r="G8" s="83"/>
      <c r="H8" s="1">
        <v>50000</v>
      </c>
      <c r="I8" s="1">
        <v>50000</v>
      </c>
      <c r="J8" s="1">
        <v>90000</v>
      </c>
      <c r="K8" s="1">
        <v>110000</v>
      </c>
    </row>
    <row r="9" spans="1:11" ht="15" customHeight="1" x14ac:dyDescent="0.25">
      <c r="A9" s="35" t="s">
        <v>4</v>
      </c>
      <c r="B9" s="34"/>
      <c r="C9" s="36">
        <f>(1/(1+$B$5))^C6</f>
        <v>0.86956521739130443</v>
      </c>
      <c r="D9" s="36">
        <f t="shared" ref="D9:F9" si="0">(1/(1+$B$5))^D6</f>
        <v>0.7561436672967865</v>
      </c>
      <c r="E9" s="36">
        <f t="shared" si="0"/>
        <v>0.65751623243198831</v>
      </c>
      <c r="F9" s="87">
        <f t="shared" si="0"/>
        <v>0.57175324559303331</v>
      </c>
      <c r="G9" s="84"/>
      <c r="H9" s="84">
        <f t="shared" ref="H9:K9" si="1">(1/(1+$G$5))^H6</f>
        <v>0.83333333333333337</v>
      </c>
      <c r="I9" s="84">
        <f t="shared" si="1"/>
        <v>0.69444444444444453</v>
      </c>
      <c r="J9" s="84">
        <f t="shared" si="1"/>
        <v>0.57870370370370383</v>
      </c>
      <c r="K9" s="84">
        <f t="shared" si="1"/>
        <v>0.48225308641975323</v>
      </c>
    </row>
    <row r="10" spans="1:11" ht="26.25" customHeight="1" x14ac:dyDescent="0.25">
      <c r="A10" s="35" t="s">
        <v>5</v>
      </c>
      <c r="B10" s="34">
        <v>0</v>
      </c>
      <c r="C10" s="37">
        <f>C8*C9</f>
        <v>43478.260869565223</v>
      </c>
      <c r="D10" s="37">
        <f t="shared" ref="D10:E10" si="2">D8*D9</f>
        <v>37807.183364839322</v>
      </c>
      <c r="E10" s="37">
        <f t="shared" si="2"/>
        <v>59176.460918878947</v>
      </c>
      <c r="F10" s="88">
        <f>F8*F9</f>
        <v>62892.857015233662</v>
      </c>
      <c r="G10" s="85">
        <v>0</v>
      </c>
      <c r="H10" s="12">
        <f>H8*H9</f>
        <v>41666.666666666672</v>
      </c>
      <c r="I10" s="12">
        <f>I8*I9</f>
        <v>34722.222222222226</v>
      </c>
      <c r="J10" s="12">
        <f t="shared" ref="J10:K10" si="3">J8*J9</f>
        <v>52083.333333333343</v>
      </c>
      <c r="K10" s="12">
        <f>K8*K9</f>
        <v>53047.839506172859</v>
      </c>
    </row>
    <row r="11" spans="1:11" ht="26.25" customHeight="1" x14ac:dyDescent="0.25">
      <c r="A11" s="35" t="s">
        <v>6</v>
      </c>
      <c r="B11" s="34">
        <f>-B7</f>
        <v>-200000</v>
      </c>
      <c r="C11" s="34">
        <f>B11+C8</f>
        <v>-150000</v>
      </c>
      <c r="D11" s="34">
        <f t="shared" ref="D11:F11" si="4">C11+D8</f>
        <v>-100000</v>
      </c>
      <c r="E11" s="34">
        <f t="shared" si="4"/>
        <v>-10000</v>
      </c>
      <c r="F11" s="86">
        <f t="shared" si="4"/>
        <v>100000</v>
      </c>
      <c r="G11" s="83">
        <f>-G7</f>
        <v>-200000</v>
      </c>
      <c r="H11" s="1">
        <f>G11+H8</f>
        <v>-150000</v>
      </c>
      <c r="I11" s="1">
        <f t="shared" ref="I11:K11" si="5">H11+I8</f>
        <v>-100000</v>
      </c>
      <c r="J11" s="1">
        <f t="shared" si="5"/>
        <v>-10000</v>
      </c>
      <c r="K11" s="1">
        <f t="shared" si="5"/>
        <v>100000</v>
      </c>
    </row>
    <row r="12" spans="1:11" ht="29.25" customHeight="1" x14ac:dyDescent="0.25">
      <c r="A12" s="40" t="s">
        <v>7</v>
      </c>
      <c r="B12" s="34">
        <f>-B7</f>
        <v>-200000</v>
      </c>
      <c r="C12" s="37">
        <f>B12+C10</f>
        <v>-156521.73913043478</v>
      </c>
      <c r="D12" s="37">
        <f t="shared" ref="D12:F12" si="6">C12+D10</f>
        <v>-118714.55576559546</v>
      </c>
      <c r="E12" s="37">
        <f>D12+E10</f>
        <v>-59538.094846716514</v>
      </c>
      <c r="F12" s="88">
        <f t="shared" si="6"/>
        <v>3354.7621685171471</v>
      </c>
      <c r="G12" s="85">
        <f>-G7</f>
        <v>-200000</v>
      </c>
      <c r="H12" s="12">
        <f>G12+H10</f>
        <v>-158333.33333333331</v>
      </c>
      <c r="I12" s="12">
        <f t="shared" ref="I12:K12" si="7">H12+I10</f>
        <v>-123611.11111111109</v>
      </c>
      <c r="J12" s="12">
        <f t="shared" si="7"/>
        <v>-71527.777777777752</v>
      </c>
      <c r="K12" s="12">
        <f t="shared" si="7"/>
        <v>-18479.938271604893</v>
      </c>
    </row>
    <row r="14" spans="1:11" x14ac:dyDescent="0.25">
      <c r="A14" s="70" t="s">
        <v>13</v>
      </c>
      <c r="B14" s="70"/>
      <c r="C14" s="70"/>
      <c r="D14" s="70"/>
      <c r="E14" s="70"/>
      <c r="F14" s="70"/>
      <c r="G14" s="70"/>
    </row>
    <row r="15" spans="1:11" ht="16.5" x14ac:dyDescent="0.25">
      <c r="A15" s="46" t="s">
        <v>50</v>
      </c>
      <c r="B15" s="46"/>
      <c r="C15" s="46"/>
      <c r="D15" s="46"/>
      <c r="E15" s="46"/>
      <c r="F15" s="46"/>
      <c r="G15" s="46"/>
    </row>
    <row r="16" spans="1:11" x14ac:dyDescent="0.25">
      <c r="A16" s="46" t="s">
        <v>51</v>
      </c>
      <c r="B16" s="46"/>
      <c r="C16" s="46"/>
      <c r="D16" s="46"/>
      <c r="E16" s="46"/>
      <c r="F16" s="46"/>
      <c r="G16" s="46"/>
      <c r="J16">
        <f>71528/53047</f>
        <v>1.3483891643259751</v>
      </c>
    </row>
    <row r="17" spans="1:7" x14ac:dyDescent="0.25">
      <c r="A17" s="72" t="s">
        <v>10</v>
      </c>
      <c r="B17" s="72"/>
      <c r="C17" s="72"/>
      <c r="D17" s="72"/>
      <c r="E17" s="72"/>
      <c r="F17" s="72"/>
      <c r="G17" s="72"/>
    </row>
    <row r="18" spans="1:7" x14ac:dyDescent="0.25">
      <c r="A18" s="47" t="s">
        <v>45</v>
      </c>
      <c r="B18" s="47"/>
      <c r="C18" s="47"/>
      <c r="D18" s="47"/>
      <c r="E18" s="47"/>
      <c r="F18" s="47"/>
      <c r="G18" s="47"/>
    </row>
    <row r="19" spans="1:7" x14ac:dyDescent="0.25">
      <c r="A19" s="47" t="s">
        <v>52</v>
      </c>
      <c r="B19" s="47"/>
      <c r="C19" s="47"/>
      <c r="D19" s="47"/>
      <c r="E19" s="47"/>
      <c r="F19" s="47"/>
      <c r="G19" s="47"/>
    </row>
    <row r="20" spans="1:7" x14ac:dyDescent="0.25">
      <c r="A20" s="70" t="s">
        <v>11</v>
      </c>
      <c r="B20" s="70"/>
      <c r="C20" s="70"/>
      <c r="D20" s="70"/>
      <c r="E20" s="70"/>
      <c r="F20" s="70"/>
      <c r="G20" s="70"/>
    </row>
    <row r="21" spans="1:7" x14ac:dyDescent="0.25">
      <c r="A21" s="20" t="s">
        <v>14</v>
      </c>
      <c r="B21" s="41">
        <f>SUM(C10:F10)/B7</f>
        <v>1.0167738108425859</v>
      </c>
      <c r="C21" s="19" t="s">
        <v>15</v>
      </c>
      <c r="D21" s="19"/>
      <c r="E21" s="19"/>
      <c r="F21" s="19"/>
      <c r="G21" s="19"/>
    </row>
    <row r="22" spans="1:7" x14ac:dyDescent="0.25">
      <c r="A22" s="20" t="s">
        <v>16</v>
      </c>
      <c r="B22" s="41">
        <f>SUM(H10:K10)/G7</f>
        <v>0.90760030864197561</v>
      </c>
      <c r="C22" s="19" t="s">
        <v>15</v>
      </c>
      <c r="D22" s="19"/>
      <c r="E22" s="19"/>
      <c r="F22" s="19"/>
      <c r="G22" s="19"/>
    </row>
    <row r="23" spans="1:7" x14ac:dyDescent="0.25">
      <c r="A23" s="82" t="s">
        <v>46</v>
      </c>
      <c r="B23" s="82"/>
      <c r="C23" s="82"/>
      <c r="D23" s="82"/>
      <c r="E23" s="82"/>
      <c r="F23" s="82"/>
      <c r="G23" s="19"/>
    </row>
    <row r="24" spans="1:7" x14ac:dyDescent="0.25">
      <c r="A24" s="43" t="s">
        <v>48</v>
      </c>
      <c r="B24" s="42">
        <f>SUM(C8:F8)-B7</f>
        <v>100000</v>
      </c>
      <c r="C24" s="42" t="s">
        <v>47</v>
      </c>
      <c r="D24" s="42"/>
      <c r="E24" s="42"/>
      <c r="F24" s="42"/>
      <c r="G24" s="19"/>
    </row>
    <row r="25" spans="1:7" x14ac:dyDescent="0.25">
      <c r="A25" s="43" t="s">
        <v>53</v>
      </c>
      <c r="B25" s="42">
        <f>SUM(H8:K8)-G7</f>
        <v>100000</v>
      </c>
      <c r="C25" s="42" t="s">
        <v>47</v>
      </c>
      <c r="D25" s="42"/>
      <c r="E25" s="42"/>
      <c r="F25" s="42"/>
      <c r="G25" s="19"/>
    </row>
    <row r="26" spans="1:7" x14ac:dyDescent="0.25">
      <c r="A26" s="72" t="s">
        <v>12</v>
      </c>
      <c r="B26" s="72"/>
      <c r="C26" s="72"/>
      <c r="D26" s="72"/>
      <c r="E26" s="72"/>
      <c r="F26" s="72"/>
      <c r="G26" s="72"/>
    </row>
    <row r="27" spans="1:7" x14ac:dyDescent="0.25">
      <c r="A27" s="20" t="s">
        <v>17</v>
      </c>
      <c r="B27" s="41">
        <f>SUM(C10:F10)-B7</f>
        <v>3354.7621685171616</v>
      </c>
      <c r="C27" s="19" t="s">
        <v>15</v>
      </c>
      <c r="D27" s="19"/>
      <c r="E27" s="19"/>
      <c r="F27" s="19"/>
      <c r="G27" s="19"/>
    </row>
    <row r="28" spans="1:7" x14ac:dyDescent="0.25">
      <c r="A28" s="20" t="s">
        <v>18</v>
      </c>
      <c r="B28" s="41">
        <f>SUM(H10:K10)-G7</f>
        <v>-18479.938271604886</v>
      </c>
      <c r="C28" s="19" t="s">
        <v>15</v>
      </c>
      <c r="D28" s="19"/>
      <c r="E28" s="19"/>
      <c r="F28" s="19"/>
      <c r="G28" s="19"/>
    </row>
    <row r="29" spans="1:7" x14ac:dyDescent="0.25">
      <c r="A29" s="71" t="s">
        <v>54</v>
      </c>
      <c r="B29" s="71"/>
      <c r="C29" s="71"/>
      <c r="D29" s="71"/>
      <c r="E29" s="71"/>
      <c r="F29" s="71"/>
      <c r="G29" s="71"/>
    </row>
    <row r="30" spans="1:7" x14ac:dyDescent="0.25">
      <c r="A30" s="71"/>
      <c r="B30" s="71"/>
      <c r="C30" s="71"/>
      <c r="D30" s="71"/>
      <c r="E30" s="71"/>
      <c r="F30" s="71"/>
      <c r="G30" s="71"/>
    </row>
    <row r="31" spans="1:7" x14ac:dyDescent="0.25">
      <c r="A31" s="71"/>
      <c r="B31" s="71"/>
      <c r="C31" s="71"/>
      <c r="D31" s="71"/>
      <c r="E31" s="71"/>
      <c r="F31" s="71"/>
      <c r="G31" s="71"/>
    </row>
  </sheetData>
  <mergeCells count="11">
    <mergeCell ref="A26:G26"/>
    <mergeCell ref="A29:G31"/>
    <mergeCell ref="A23:F23"/>
    <mergeCell ref="A1:G3"/>
    <mergeCell ref="A14:G14"/>
    <mergeCell ref="A15:G15"/>
    <mergeCell ref="A17:G17"/>
    <mergeCell ref="A18:G18"/>
    <mergeCell ref="A20:G20"/>
    <mergeCell ref="A16:G16"/>
    <mergeCell ref="A19:G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22,10</vt:lpstr>
      <vt:lpstr>05,10</vt:lpstr>
      <vt:lpstr>05.11</vt:lpstr>
      <vt:lpstr>13.11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2020-11-13T11:00:29Z</dcterms:modified>
</cp:coreProperties>
</file>